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zhongzhenheng_7160\msg\file\2026-09\"/>
    </mc:Choice>
  </mc:AlternateContent>
  <bookViews>
    <workbookView windowWidth="28800" windowHeight="12975"/>
  </bookViews>
  <sheets>
    <sheet name="资源规划表（参考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<sst xmlns="http://schemas.openxmlformats.org/spreadsheetml/2006/main" count="108" uniqueCount="69">
  <si>
    <t>项号</t>
  </si>
  <si>
    <t>项目名称</t>
  </si>
  <si>
    <t>资源名称</t>
  </si>
  <si>
    <t>vCPU</t>
  </si>
  <si>
    <t>vRAM（GB)</t>
  </si>
  <si>
    <t>vStor-SSD（GB）
注：不含生产数据，生产数据统一汇总，用分布式存储提供。</t>
  </si>
  <si>
    <t>备注</t>
  </si>
  <si>
    <t>数据库</t>
  </si>
  <si>
    <t>操作系统</t>
  </si>
  <si>
    <t>中间件</t>
  </si>
  <si>
    <t>人工智能辅助诊断系统</t>
  </si>
  <si>
    <t>应用服务器</t>
  </si>
  <si>
    <t>海量/人大金仓/达梦/MySQL</t>
  </si>
  <si>
    <t>Linux/openEuler/统信/麒麟（按系统要求）</t>
  </si>
  <si>
    <t>Nacos，RocketMQ</t>
  </si>
  <si>
    <t>智慧病理大数据中心</t>
  </si>
  <si>
    <t>数据库节点1</t>
  </si>
  <si>
    <t>数据库节点2</t>
  </si>
  <si>
    <t>数字化病理诊断系统</t>
  </si>
  <si>
    <t>样本库信息化管理系统</t>
  </si>
  <si>
    <t>教学培训系统</t>
  </si>
  <si>
    <t>含非结构化的培训数据</t>
  </si>
  <si>
    <t>运营管理信息系统</t>
  </si>
  <si>
    <t>只需从大数据中心等系统中抽取结构化数据并进行计算、出报表和展示，数据量较少。</t>
  </si>
  <si>
    <t>小计</t>
  </si>
  <si>
    <t>冗余</t>
  </si>
  <si>
    <t>总计</t>
  </si>
  <si>
    <t>AI算力资源：（云部署）</t>
  </si>
  <si>
    <t>vGPU总显存（GB）</t>
  </si>
  <si>
    <t>vGPU总浮点运算算力(TFLOPS)</t>
  </si>
  <si>
    <t>vGPU总单精度浮点数算力(FP)</t>
  </si>
  <si>
    <t>AI算力服务器（宫颈液基细胞学辅助诊断）</t>
  </si>
  <si>
    <t>AI算力服务器（胃肠组织活检辅助诊断）</t>
  </si>
  <si>
    <t>AI算力服务器（病理大模型智能标训推理平台）</t>
  </si>
  <si>
    <t>合计</t>
  </si>
  <si>
    <t>数据量测算：</t>
  </si>
  <si>
    <t>1年的病理报告量</t>
  </si>
  <si>
    <t>份</t>
  </si>
  <si>
    <t>每天的病理报告量（1年按250个工作日）</t>
  </si>
  <si>
    <t>份/工作日</t>
  </si>
  <si>
    <t>取整</t>
  </si>
  <si>
    <t>含结构化/非结构化数据的量</t>
  </si>
  <si>
    <t>GB/份报告</t>
  </si>
  <si>
    <t>GB/天</t>
  </si>
  <si>
    <t>TB/月</t>
  </si>
  <si>
    <t>按250工作日/年；每月平均约20.9天算</t>
  </si>
  <si>
    <t>TB/6月</t>
  </si>
  <si>
    <t>云端缓存按6个月算</t>
  </si>
  <si>
    <t>增长量</t>
  </si>
  <si>
    <t>日增长量</t>
  </si>
  <si>
    <t>GB</t>
  </si>
  <si>
    <t>年增长量</t>
  </si>
  <si>
    <t>TB</t>
  </si>
  <si>
    <t>按250工作日/年</t>
  </si>
  <si>
    <t>年增长率</t>
  </si>
  <si>
    <t>第一年增长量</t>
  </si>
  <si>
    <t>第一年总数据量</t>
  </si>
  <si>
    <t>第二年增长量</t>
  </si>
  <si>
    <t>第二年总数据量</t>
  </si>
  <si>
    <t>第三年增长量</t>
  </si>
  <si>
    <t>第三年总数据量</t>
  </si>
  <si>
    <t>存储资源配置：</t>
  </si>
  <si>
    <t>SSD(TB)</t>
  </si>
  <si>
    <t>SAS(TB)</t>
  </si>
  <si>
    <t>1、</t>
  </si>
  <si>
    <t>热点数据存储（6个月内）</t>
  </si>
  <si>
    <t>不含AI资源</t>
  </si>
  <si>
    <t>2、</t>
  </si>
  <si>
    <t>用于冷数据归档（6个月以后归档至SAS存储空间）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</si>
</sst>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仿宋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0"/>
      <color rgb="FFC0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58" fontId="1" fillId="0" borderId="0" xfId="0" applyNumberFormat="1" applyFont="1" applyAlignment="1">
      <alignment horizontal="right"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57" fontId="1" fillId="3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57" fontId="1" fillId="4" borderId="1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B2:XEU43"/>
  <sheetViews>
    <sheetView tabSelected="1" workbookViewId="0">
      <selection activeCell="G23" sqref="G23"/>
    </sheetView>
  </sheetViews>
  <sheetFormatPr defaultColWidth="9" defaultRowHeight="12"/>
  <cols>
    <col min="1" max="1" width="2.5" style="1" customWidth="1"/>
    <col min="2" max="2" width="7.49166666666667" style="1" customWidth="1"/>
    <col min="3" max="3" width="14.05" style="1" customWidth="1"/>
    <col min="4" max="4" width="10.8833333333333" style="1" customWidth="1"/>
    <col min="5" max="5" width="6.925" style="1" customWidth="1"/>
    <col min="6" max="6" width="14.7" style="1" customWidth="1"/>
    <col min="7" max="7" width="17.1333333333333" style="4" customWidth="1"/>
    <col min="8" max="8" width="22.55" style="4" customWidth="1"/>
    <col min="9" max="10" width="14.0833333333333" style="4" customWidth="1"/>
    <col min="11" max="11" width="12.3833333333333" style="4" customWidth="1"/>
    <col min="12" max="12" width="12.6333333333333" style="1"/>
    <col min="13" max="16374" width="9" style="1"/>
    <col min="16375" max="16375" width="10.1333333333333" style="1"/>
    <col min="16376" max="16384" width="9" style="1"/>
  </cols>
  <sheetData>
    <row r="2" ht="60" spans="2:13 16375:1637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5" t="s">
        <v>6</v>
      </c>
      <c r="I2" s="5" t="s">
        <v>7</v>
      </c>
      <c r="J2" s="5" t="s">
        <v>8</v>
      </c>
      <c r="K2" s="5" t="s">
        <v>9</v>
      </c>
    </row>
    <row r="3" ht="36" spans="2:13 16375:16375">
      <c r="B3" s="7">
        <v>1</v>
      </c>
      <c r="C3" s="8" t="s">
        <v>10</v>
      </c>
      <c r="D3" s="9" t="s">
        <v>11</v>
      </c>
      <c r="E3" s="7">
        <v>24</v>
      </c>
      <c r="F3" s="7">
        <v>64</v>
      </c>
      <c r="G3" s="10">
        <v>1000</v>
      </c>
      <c r="H3" s="11"/>
      <c r="I3" s="12" t="s">
        <v>12</v>
      </c>
      <c r="J3" s="12" t="s">
        <v>13</v>
      </c>
      <c r="K3" s="13" t="s">
        <v>14</v>
      </c>
    </row>
    <row r="4" s="1" customFormat="1" ht="36" spans="2:13 16375:16375">
      <c r="B4" s="7">
        <v>2</v>
      </c>
      <c r="C4" s="7" t="s">
        <v>15</v>
      </c>
      <c r="D4" s="9" t="s">
        <v>16</v>
      </c>
      <c r="E4" s="7">
        <v>32</v>
      </c>
      <c r="F4" s="7">
        <v>128</v>
      </c>
      <c r="G4" s="14">
        <v>1000</v>
      </c>
      <c r="H4" s="11"/>
      <c r="I4" s="12" t="s">
        <v>12</v>
      </c>
      <c r="J4" s="12" t="s">
        <v>13</v>
      </c>
      <c r="K4" s="13" t="s">
        <v>14</v>
      </c>
    </row>
    <row r="5" s="1" customFormat="1" ht="36" spans="2:13 16375:16375">
      <c r="B5" s="7"/>
      <c r="C5" s="7"/>
      <c r="D5" s="9" t="s">
        <v>17</v>
      </c>
      <c r="E5" s="7">
        <v>32</v>
      </c>
      <c r="F5" s="7">
        <v>128</v>
      </c>
      <c r="G5" s="14">
        <v>1000</v>
      </c>
      <c r="H5" s="11"/>
      <c r="I5" s="12" t="s">
        <v>12</v>
      </c>
      <c r="J5" s="12" t="s">
        <v>13</v>
      </c>
      <c r="K5" s="13" t="s">
        <v>14</v>
      </c>
    </row>
    <row r="6" s="1" customFormat="1" ht="36" spans="2:13 16375:16375">
      <c r="B6" s="7">
        <v>3</v>
      </c>
      <c r="C6" s="7" t="s">
        <v>18</v>
      </c>
      <c r="D6" s="9" t="s">
        <v>11</v>
      </c>
      <c r="E6" s="7">
        <v>32</v>
      </c>
      <c r="F6" s="7">
        <v>128</v>
      </c>
      <c r="G6" s="14">
        <v>500</v>
      </c>
      <c r="H6" s="11"/>
      <c r="I6" s="12" t="s">
        <v>12</v>
      </c>
      <c r="J6" s="12" t="s">
        <v>13</v>
      </c>
      <c r="K6" s="13" t="s">
        <v>14</v>
      </c>
    </row>
    <row r="7" s="1" customFormat="1" ht="36" spans="2:13 16375:16375">
      <c r="B7" s="7">
        <v>4</v>
      </c>
      <c r="C7" s="7" t="s">
        <v>19</v>
      </c>
      <c r="D7" s="9" t="s">
        <v>11</v>
      </c>
      <c r="E7" s="7">
        <v>16</v>
      </c>
      <c r="F7" s="7">
        <v>32</v>
      </c>
      <c r="G7" s="14">
        <v>500</v>
      </c>
      <c r="H7" s="11"/>
      <c r="I7" s="12" t="s">
        <v>12</v>
      </c>
      <c r="J7" s="12" t="s">
        <v>13</v>
      </c>
      <c r="K7" s="13" t="s">
        <v>14</v>
      </c>
    </row>
    <row r="8" s="1" customFormat="1" ht="36" spans="2:13 16375:16375">
      <c r="B8" s="7">
        <v>5</v>
      </c>
      <c r="C8" s="7" t="s">
        <v>20</v>
      </c>
      <c r="D8" s="9" t="s">
        <v>11</v>
      </c>
      <c r="E8" s="7">
        <v>16</v>
      </c>
      <c r="F8" s="7">
        <v>32</v>
      </c>
      <c r="G8" s="14">
        <v>500</v>
      </c>
      <c r="H8" s="11" t="s">
        <v>21</v>
      </c>
      <c r="I8" s="12" t="s">
        <v>12</v>
      </c>
      <c r="J8" s="12" t="s">
        <v>13</v>
      </c>
      <c r="K8" s="13" t="s">
        <v>14</v>
      </c>
    </row>
    <row r="9" s="1" customFormat="1" ht="48" spans="2:13 16375:16375">
      <c r="B9" s="7">
        <v>6</v>
      </c>
      <c r="C9" s="7" t="s">
        <v>22</v>
      </c>
      <c r="D9" s="9" t="s">
        <v>11</v>
      </c>
      <c r="E9" s="7">
        <v>32</v>
      </c>
      <c r="F9" s="7">
        <v>64</v>
      </c>
      <c r="G9" s="14">
        <v>300</v>
      </c>
      <c r="H9" s="11" t="s">
        <v>23</v>
      </c>
      <c r="I9" s="12" t="s">
        <v>12</v>
      </c>
      <c r="J9" s="12" t="s">
        <v>13</v>
      </c>
      <c r="K9" s="13" t="s">
        <v>14</v>
      </c>
    </row>
    <row r="10" s="2" customFormat="1" spans="2:13 16375:16375">
      <c r="B10" s="5" t="s">
        <v>24</v>
      </c>
      <c r="C10" s="5"/>
      <c r="D10" s="5"/>
      <c r="E10" s="5">
        <f>SUM(E2:E9)</f>
        <v>184</v>
      </c>
      <c r="F10" s="5">
        <f>SUM(F2:F9)</f>
        <v>576</v>
      </c>
      <c r="G10" s="5">
        <f>SUM(G2:G9)</f>
        <v>4800</v>
      </c>
      <c r="H10" s="14"/>
      <c r="I10" s="15"/>
      <c r="J10" s="15"/>
      <c r="K10" s="16"/>
      <c r="L10" s="4"/>
      <c r="XEU10" s="1">
        <f>SUM(A10:XET10)</f>
        <v>5560</v>
      </c>
    </row>
    <row r="11" s="2" customFormat="1" spans="2:13 16375:16375">
      <c r="B11" s="5" t="s">
        <v>25</v>
      </c>
      <c r="C11" s="5"/>
      <c r="D11" s="5"/>
      <c r="E11" s="17">
        <v>0.1</v>
      </c>
      <c r="F11" s="17">
        <v>0.2</v>
      </c>
      <c r="G11" s="17">
        <v>0.2</v>
      </c>
      <c r="H11" s="14"/>
      <c r="I11" s="18"/>
      <c r="J11" s="18"/>
      <c r="K11" s="16"/>
      <c r="L11" s="4"/>
      <c r="XEU11" s="1"/>
    </row>
    <row r="12" spans="2:13 16375:16375">
      <c r="B12" s="5" t="s">
        <v>26</v>
      </c>
      <c r="C12" s="5"/>
      <c r="D12" s="5"/>
      <c r="E12" s="5">
        <f>SUM(E3:E9)*(1+E11)</f>
        <v>202.4</v>
      </c>
      <c r="F12" s="5">
        <f>SUM(F3:F9)*(1+F11)</f>
        <v>691.2</v>
      </c>
      <c r="G12" s="5">
        <f>SUM(G3:G9)*(1+G11)</f>
        <v>5760</v>
      </c>
      <c r="H12" s="14"/>
      <c r="I12" s="15"/>
      <c r="J12" s="15"/>
      <c r="K12" s="16"/>
      <c r="L12" s="4"/>
      <c r="XEU12" s="1">
        <f>SUM(A12:XET12)</f>
        <v>6653.6</v>
      </c>
    </row>
    <row r="13" spans="2:13 16375:16375">
      <c r="F13" s="19"/>
      <c r="G13" s="19"/>
      <c r="H13" s="19"/>
      <c r="I13" s="19"/>
      <c r="J13" s="19"/>
      <c r="L13" s="4"/>
    </row>
    <row r="14" spans="2:13 16375:16375">
      <c r="C14" s="20" t="s">
        <v>27</v>
      </c>
      <c r="D14" s="20"/>
      <c r="E14" s="20"/>
      <c r="F14" s="19"/>
      <c r="G14" s="19"/>
      <c r="H14" s="19"/>
      <c r="I14" s="19"/>
      <c r="J14" s="19"/>
      <c r="L14" s="4"/>
    </row>
    <row r="15" ht="60" spans="2:13 16375:16375">
      <c r="B15" s="5" t="s">
        <v>0</v>
      </c>
      <c r="C15" s="5" t="s">
        <v>1</v>
      </c>
      <c r="D15" s="5" t="s">
        <v>2</v>
      </c>
      <c r="E15" s="5" t="s">
        <v>3</v>
      </c>
      <c r="F15" s="5" t="s">
        <v>4</v>
      </c>
      <c r="G15" s="6" t="s">
        <v>5</v>
      </c>
      <c r="H15" s="6" t="s">
        <v>28</v>
      </c>
      <c r="I15" s="6" t="s">
        <v>29</v>
      </c>
      <c r="J15" s="6" t="s">
        <v>30</v>
      </c>
      <c r="L15" s="4"/>
      <c r="M15" s="4"/>
    </row>
    <row r="16" ht="48" spans="2:13 16375:16375">
      <c r="B16" s="7">
        <v>1</v>
      </c>
      <c r="C16" s="8" t="s">
        <v>10</v>
      </c>
      <c r="D16" s="9" t="s">
        <v>31</v>
      </c>
      <c r="E16" s="7">
        <v>32</v>
      </c>
      <c r="F16" s="7">
        <v>128</v>
      </c>
      <c r="G16" s="21">
        <f>4*1024</f>
        <v>4096</v>
      </c>
      <c r="H16" s="21">
        <f>2*24</f>
        <v>48</v>
      </c>
      <c r="I16" s="21">
        <f>2*20</f>
        <v>40</v>
      </c>
      <c r="J16" s="21">
        <f>2*32</f>
        <v>64</v>
      </c>
      <c r="L16" s="4"/>
      <c r="M16" s="4"/>
    </row>
    <row r="17" s="3" customFormat="1" ht="48" spans="2:15">
      <c r="B17" s="7">
        <v>2</v>
      </c>
      <c r="C17" s="8"/>
      <c r="D17" s="9" t="s">
        <v>32</v>
      </c>
      <c r="E17" s="7">
        <v>32</v>
      </c>
      <c r="F17" s="7">
        <v>128</v>
      </c>
      <c r="G17" s="21">
        <f>4*1024</f>
        <v>4096</v>
      </c>
      <c r="H17" s="21">
        <f>2*24</f>
        <v>48</v>
      </c>
      <c r="I17" s="21">
        <f>2*20</f>
        <v>40</v>
      </c>
      <c r="J17" s="21">
        <f>2*32</f>
        <v>64</v>
      </c>
      <c r="K17" s="4"/>
      <c r="L17" s="4"/>
      <c r="M17" s="4"/>
    </row>
    <row r="18" s="3" customFormat="1" ht="60" spans="2:15">
      <c r="B18" s="7">
        <v>3</v>
      </c>
      <c r="C18" s="8"/>
      <c r="D18" s="9" t="s">
        <v>33</v>
      </c>
      <c r="E18" s="7">
        <v>64</v>
      </c>
      <c r="F18" s="7">
        <v>1024</v>
      </c>
      <c r="G18" s="21">
        <f>12*1024</f>
        <v>12288</v>
      </c>
      <c r="H18" s="21">
        <f>4*48</f>
        <v>192</v>
      </c>
      <c r="I18" s="21">
        <f>4*90</f>
        <v>360</v>
      </c>
      <c r="J18" s="21">
        <f>4*32</f>
        <v>128</v>
      </c>
      <c r="K18" s="4"/>
      <c r="L18" s="4"/>
      <c r="M18" s="4"/>
      <c r="O18" s="4"/>
    </row>
    <row r="19" spans="2:15">
      <c r="B19" s="22" t="s">
        <v>34</v>
      </c>
      <c r="C19" s="22"/>
      <c r="D19" s="22"/>
      <c r="E19" s="23">
        <f t="shared" ref="E19:J19" si="0">SUM(E16:E18)</f>
        <v>128</v>
      </c>
      <c r="F19" s="23">
        <f t="shared" si="0"/>
        <v>1280</v>
      </c>
      <c r="G19" s="23">
        <f t="shared" si="0"/>
        <v>20480</v>
      </c>
      <c r="H19" s="23">
        <f t="shared" si="0"/>
        <v>288</v>
      </c>
      <c r="I19" s="23">
        <f t="shared" si="0"/>
        <v>440</v>
      </c>
      <c r="J19" s="23">
        <f t="shared" si="0"/>
        <v>256</v>
      </c>
      <c r="L19" s="4"/>
      <c r="M19" s="4"/>
    </row>
    <row r="20" spans="2:15">
      <c r="L20" s="4"/>
    </row>
    <row r="21" spans="2:15">
      <c r="B21" s="24" t="s">
        <v>35</v>
      </c>
      <c r="C21" s="25"/>
      <c r="D21" s="25"/>
      <c r="E21" s="25"/>
      <c r="F21" s="25"/>
    </row>
    <row r="22" spans="2:15">
      <c r="B22" s="24"/>
      <c r="C22" s="25" t="s">
        <v>36</v>
      </c>
      <c r="D22" s="25">
        <v>112764</v>
      </c>
      <c r="E22" s="25" t="s">
        <v>37</v>
      </c>
      <c r="F22" s="25"/>
    </row>
    <row r="23" ht="36" spans="2:15">
      <c r="B23" s="24"/>
      <c r="C23" s="25" t="s">
        <v>38</v>
      </c>
      <c r="D23" s="1">
        <f>ROUNDUP(D22/250,0)</f>
        <v>452</v>
      </c>
      <c r="E23" s="25" t="s">
        <v>39</v>
      </c>
      <c r="F23" s="25" t="s">
        <v>40</v>
      </c>
    </row>
    <row r="24" ht="24" spans="2:15">
      <c r="B24" s="24"/>
      <c r="C24" s="13" t="s">
        <v>41</v>
      </c>
      <c r="D24" s="25">
        <v>3</v>
      </c>
      <c r="E24" s="25" t="s">
        <v>42</v>
      </c>
      <c r="F24" s="25"/>
      <c r="J24" s="26"/>
      <c r="K24" s="26"/>
    </row>
    <row r="25" spans="2:15">
      <c r="B25" s="24"/>
      <c r="C25" s="13"/>
      <c r="D25" s="25">
        <f>D23*D24</f>
        <v>1356</v>
      </c>
      <c r="E25" s="25" t="s">
        <v>43</v>
      </c>
      <c r="F25" s="25"/>
    </row>
    <row r="26" ht="36" spans="2:15">
      <c r="B26" s="24"/>
      <c r="C26" s="13"/>
      <c r="D26" s="25">
        <f>ROUNDUP(D25*20.9/1024,2)</f>
        <v>27.68</v>
      </c>
      <c r="E26" s="25" t="s">
        <v>44</v>
      </c>
      <c r="F26" s="25" t="s">
        <v>45</v>
      </c>
    </row>
    <row r="27" spans="2:15">
      <c r="B27" s="24"/>
      <c r="C27" s="13"/>
      <c r="D27" s="25">
        <f>D26*6</f>
        <v>166.08</v>
      </c>
      <c r="E27" s="25" t="s">
        <v>46</v>
      </c>
      <c r="F27" s="25" t="s">
        <v>47</v>
      </c>
    </row>
    <row r="28" spans="2:15">
      <c r="B28" s="22" t="s">
        <v>48</v>
      </c>
      <c r="C28" s="25" t="s">
        <v>49</v>
      </c>
      <c r="D28" s="25">
        <f>D25</f>
        <v>1356</v>
      </c>
      <c r="E28" s="25" t="s">
        <v>50</v>
      </c>
      <c r="F28" s="25"/>
    </row>
    <row r="29" spans="2:15">
      <c r="B29" s="22"/>
      <c r="C29" s="25" t="s">
        <v>51</v>
      </c>
      <c r="D29" s="25">
        <f>ROUNDUP(D28*250/1024,2)</f>
        <v>331.06</v>
      </c>
      <c r="E29" s="25" t="s">
        <v>52</v>
      </c>
      <c r="F29" s="23" t="s">
        <v>53</v>
      </c>
    </row>
    <row r="30" spans="2:15">
      <c r="B30" s="22"/>
      <c r="C30" s="25" t="s">
        <v>54</v>
      </c>
      <c r="D30" s="27">
        <v>0.1</v>
      </c>
      <c r="E30" s="25"/>
      <c r="F30" s="25"/>
    </row>
    <row r="31" spans="2:15">
      <c r="B31" s="22"/>
      <c r="C31" s="28" t="s">
        <v>55</v>
      </c>
      <c r="D31" s="28">
        <f>D29</f>
        <v>331.06</v>
      </c>
      <c r="E31" s="28" t="s">
        <v>52</v>
      </c>
      <c r="F31" s="29">
        <v>46174</v>
      </c>
    </row>
    <row r="32" spans="2:15">
      <c r="B32" s="22"/>
      <c r="C32" s="28" t="s">
        <v>56</v>
      </c>
      <c r="D32" s="28">
        <f>D31</f>
        <v>331.06</v>
      </c>
      <c r="E32" s="28" t="s">
        <v>52</v>
      </c>
      <c r="F32" s="29">
        <v>46174</v>
      </c>
    </row>
    <row r="33" spans="2:6">
      <c r="B33" s="22"/>
      <c r="C33" s="30" t="s">
        <v>57</v>
      </c>
      <c r="D33" s="30">
        <f>ROUNDUP(D31*(1+$D$30),2)</f>
        <v>364.17</v>
      </c>
      <c r="E33" s="30" t="s">
        <v>52</v>
      </c>
      <c r="F33" s="31">
        <v>46539</v>
      </c>
    </row>
    <row r="34" spans="2:6">
      <c r="B34" s="22"/>
      <c r="C34" s="30" t="s">
        <v>58</v>
      </c>
      <c r="D34" s="30">
        <f>ROUNDUP(D32+D33,2)</f>
        <v>695.23</v>
      </c>
      <c r="E34" s="30" t="s">
        <v>52</v>
      </c>
      <c r="F34" s="31">
        <v>46539</v>
      </c>
    </row>
    <row r="35" spans="2:6">
      <c r="B35" s="22"/>
      <c r="C35" s="28" t="s">
        <v>59</v>
      </c>
      <c r="D35" s="28">
        <f>ROUNDUP(D33*(1+$D$30),2)</f>
        <v>400.59</v>
      </c>
      <c r="E35" s="28" t="s">
        <v>52</v>
      </c>
      <c r="F35" s="29">
        <v>46905</v>
      </c>
    </row>
    <row r="36" spans="2:6">
      <c r="B36" s="22"/>
      <c r="C36" s="28" t="s">
        <v>60</v>
      </c>
      <c r="D36" s="28">
        <f>ROUNDUP(D34+D35,2)</f>
        <v>1095.82</v>
      </c>
      <c r="E36" s="28" t="s">
        <v>52</v>
      </c>
      <c r="F36" s="29">
        <v>46905</v>
      </c>
    </row>
    <row r="38" spans="2:6">
      <c r="B38" s="24" t="s">
        <v>61</v>
      </c>
      <c r="C38" s="25"/>
      <c r="D38" s="25" t="s">
        <v>62</v>
      </c>
      <c r="E38" s="25" t="s">
        <v>63</v>
      </c>
      <c r="F38" s="25" t="s">
        <v>6</v>
      </c>
    </row>
    <row r="39" ht="37" customHeight="1" spans="2:6">
      <c r="B39" s="32" t="s">
        <v>64</v>
      </c>
      <c r="C39" s="1" t="s">
        <v>65</v>
      </c>
      <c r="D39" s="33">
        <f>D27</f>
        <v>166.08</v>
      </c>
      <c r="E39" s="33"/>
      <c r="F39" s="25" t="s">
        <v>66</v>
      </c>
    </row>
    <row r="40" ht="48" customHeight="1" spans="2:6">
      <c r="B40" s="13" t="s">
        <v>67</v>
      </c>
      <c r="C40" s="25" t="s">
        <v>68</v>
      </c>
      <c r="D40" s="25"/>
      <c r="E40" s="25"/>
      <c r="F40" s="25"/>
    </row>
    <row r="41" spans="2:6">
      <c r="B41" s="25">
        <v>2.1</v>
      </c>
      <c r="C41" s="28" t="s">
        <v>56</v>
      </c>
      <c r="D41" s="25"/>
      <c r="E41" s="25">
        <f>D32</f>
        <v>331.06</v>
      </c>
      <c r="F41" s="25"/>
    </row>
    <row r="42" spans="2:6">
      <c r="B42" s="25">
        <v>2.2</v>
      </c>
      <c r="C42" s="30" t="s">
        <v>58</v>
      </c>
      <c r="D42" s="25"/>
      <c r="E42" s="25">
        <f>D34</f>
        <v>695.23</v>
      </c>
      <c r="F42" s="25"/>
    </row>
    <row r="43" spans="2:6">
      <c r="B43" s="25">
        <v>2.3</v>
      </c>
      <c r="C43" s="28" t="s">
        <v>60</v>
      </c>
      <c r="D43" s="25"/>
      <c r="E43" s="25">
        <f>D36</f>
        <v>1095.82</v>
      </c>
      <c r="F43" s="25"/>
    </row>
  </sheetData>
  <mergeCells count="9">
    <mergeCell ref="B10:D10"/>
    <mergeCell ref="B11:D11"/>
    <mergeCell ref="B12:D12"/>
    <mergeCell ref="C14:E14"/>
    <mergeCell ref="B19:D19"/>
    <mergeCell ref="B28:B36"/>
    <mergeCell ref="C4:C5"/>
    <mergeCell ref="C16:C18"/>
    <mergeCell ref="C24:C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资源规划表（参考）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vanius.c（ing）</cp:lastModifiedBy>
  <dcterms:created xsi:type="dcterms:W3CDTF">2026-09-03T01:48:00Z</dcterms:created>
  <dcterms:modified xsi:type="dcterms:W3CDTF">2026-09-08T02:37:31Z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489537B30E694B88AB2707160C7AB93A_13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